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ffice.mbflux.de/remote.php/webdav/mbFlux GmbH/tempshare/24 LFU VDI Richtlinie/01_LFU/03_Berichte/4. Abschlussbericht/Bericht final/Upload/"/>
    </mc:Choice>
  </mc:AlternateContent>
  <xr:revisionPtr revIDLastSave="0" documentId="13_ncr:1_{5BF97587-4E0A-4248-B9A1-E5332077A650}" xr6:coauthVersionLast="47" xr6:coauthVersionMax="47" xr10:uidLastSave="{00000000-0000-0000-0000-000000000000}"/>
  <bookViews>
    <workbookView xWindow="-110" yWindow="-110" windowWidth="38620" windowHeight="21220" xr2:uid="{23DD3F81-36B6-4C43-947C-9968E4ED119F}"/>
  </bookViews>
  <sheets>
    <sheet name="PM 1" sheetId="1" r:id="rId1"/>
  </sheets>
  <definedNames>
    <definedName name="_xlnm.Print_Area" localSheetId="0">'PM 1'!$A$1:$G$47,'PM 1'!$I$4:$O$27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2" i="1" l="1"/>
  <c r="F41" i="1"/>
  <c r="D45" i="1"/>
  <c r="O5" i="1" s="1"/>
  <c r="C45" i="1"/>
  <c r="B45" i="1"/>
  <c r="A45" i="1"/>
  <c r="F40" i="1"/>
  <c r="F39" i="1"/>
  <c r="F37" i="1"/>
  <c r="F32" i="1"/>
  <c r="F23" i="1"/>
  <c r="N18" i="1"/>
  <c r="F18" i="1"/>
  <c r="N17" i="1"/>
  <c r="N16" i="1"/>
  <c r="N15" i="1"/>
  <c r="N14" i="1"/>
  <c r="N13" i="1"/>
  <c r="N12" i="1"/>
  <c r="N11" i="1"/>
  <c r="N10" i="1"/>
  <c r="N9" i="1"/>
  <c r="K4" i="1"/>
  <c r="K6" i="1" s="1"/>
  <c r="F45" i="1" l="1"/>
  <c r="G45" i="1" s="1"/>
  <c r="F27" i="1"/>
  <c r="F26" i="1"/>
  <c r="L11" i="1"/>
  <c r="L14" i="1"/>
  <c r="L16" i="1"/>
  <c r="L17" i="1"/>
  <c r="L9" i="1"/>
  <c r="L12" i="1"/>
  <c r="L18" i="1"/>
  <c r="L15" i="1"/>
  <c r="L10" i="1"/>
  <c r="L13" i="1"/>
  <c r="O4" i="1"/>
  <c r="K25" i="1" l="1"/>
  <c r="K24" i="1" s="1"/>
  <c r="K9" i="1" s="1"/>
  <c r="K20" i="1"/>
  <c r="F28" i="1"/>
  <c r="M9" i="1"/>
  <c r="O9" i="1" s="1"/>
  <c r="K10" i="1"/>
  <c r="K11" i="1" l="1"/>
  <c r="M10" i="1"/>
  <c r="O10" i="1" s="1"/>
  <c r="M11" i="1" l="1"/>
  <c r="O11" i="1" s="1"/>
  <c r="K12" i="1"/>
  <c r="K13" i="1" l="1"/>
  <c r="M12" i="1"/>
  <c r="O12" i="1" s="1"/>
  <c r="K14" i="1" l="1"/>
  <c r="M13" i="1"/>
  <c r="O13" i="1" s="1"/>
  <c r="M14" i="1" l="1"/>
  <c r="O14" i="1" s="1"/>
  <c r="K15" i="1"/>
  <c r="K16" i="1" l="1"/>
  <c r="M15" i="1"/>
  <c r="O15" i="1" s="1"/>
  <c r="K17" i="1" l="1"/>
  <c r="M16" i="1"/>
  <c r="O16" i="1" s="1"/>
  <c r="M17" i="1" l="1"/>
  <c r="O17" i="1" s="1"/>
  <c r="K18" i="1"/>
  <c r="M18" i="1" s="1"/>
  <c r="O18" i="1" s="1"/>
  <c r="O19" i="1" s="1"/>
  <c r="O21" i="1" s="1"/>
  <c r="B46" i="1" s="1"/>
</calcChain>
</file>

<file path=xl/sharedStrings.xml><?xml version="1.0" encoding="utf-8"?>
<sst xmlns="http://schemas.openxmlformats.org/spreadsheetml/2006/main" count="105" uniqueCount="69">
  <si>
    <t>Maßnahme</t>
  </si>
  <si>
    <t>Projektpate:</t>
  </si>
  <si>
    <t>Kurzbezeichnung Maßnahme:</t>
  </si>
  <si>
    <t>Kosten €/MWh Strom:</t>
  </si>
  <si>
    <t xml:space="preserve"> </t>
  </si>
  <si>
    <t>Optimierung Belüftung</t>
  </si>
  <si>
    <t>Kosten €/MWh Wärme:</t>
  </si>
  <si>
    <t>Anschaffungswert</t>
  </si>
  <si>
    <t>Einsparung Strom</t>
  </si>
  <si>
    <t>Beschreibung der Maßnahme</t>
  </si>
  <si>
    <t>Kalkulationszinssatz</t>
  </si>
  <si>
    <t>Einsparung Wärme</t>
  </si>
  <si>
    <t>Laufende Kosten</t>
  </si>
  <si>
    <t>Einsparung</t>
  </si>
  <si>
    <t>Betriebskosten</t>
  </si>
  <si>
    <t>Jahr</t>
  </si>
  <si>
    <t>Einzahlung</t>
  </si>
  <si>
    <t>Auszahlung</t>
  </si>
  <si>
    <t>Überschuss</t>
  </si>
  <si>
    <t>Abzinsungsfaktor</t>
  </si>
  <si>
    <t>Barwert</t>
  </si>
  <si>
    <t>Kosten</t>
  </si>
  <si>
    <t>Analyse und Anpassung</t>
  </si>
  <si>
    <t>€</t>
  </si>
  <si>
    <t>Betrieb (Zusatzenergie, Instandhaltung usw.)</t>
  </si>
  <si>
    <t>-</t>
  </si>
  <si>
    <t>€/a</t>
  </si>
  <si>
    <t>Beschreibung der Energetischen Ausgangsbasis (EnB)</t>
  </si>
  <si>
    <t>Strom</t>
  </si>
  <si>
    <t>Betriebsstunden</t>
  </si>
  <si>
    <t>h</t>
  </si>
  <si>
    <t xml:space="preserve">Leistung </t>
  </si>
  <si>
    <t>kW</t>
  </si>
  <si>
    <t>Energiemenge</t>
  </si>
  <si>
    <t>KWh/a</t>
  </si>
  <si>
    <t>Summe</t>
  </si>
  <si>
    <t>Wärme</t>
  </si>
  <si>
    <t>ROI</t>
  </si>
  <si>
    <t>Jahre</t>
  </si>
  <si>
    <t>Nettobarwert</t>
  </si>
  <si>
    <t>Gesamteinsparung</t>
  </si>
  <si>
    <t>EnPI Bezugsgröße</t>
  </si>
  <si>
    <t>Fläche</t>
  </si>
  <si>
    <t>m²</t>
  </si>
  <si>
    <t>Energieeinsparung</t>
  </si>
  <si>
    <t>EnPI vorher</t>
  </si>
  <si>
    <t>Energieeinsatz/m²</t>
  </si>
  <si>
    <t>kWh/m²</t>
  </si>
  <si>
    <t>Sonstige Einsparungen</t>
  </si>
  <si>
    <t>EnPI nachher</t>
  </si>
  <si>
    <t>Verbesserung EnPI</t>
  </si>
  <si>
    <t>Beschreibung der Maßnahmenbewertung</t>
  </si>
  <si>
    <t>ESP Strom Leistung</t>
  </si>
  <si>
    <t>ESP Wärme Leistung</t>
  </si>
  <si>
    <t>kWh/a</t>
  </si>
  <si>
    <t>Kosten für Maßnahme</t>
  </si>
  <si>
    <t>Einsparung Energie Strom</t>
  </si>
  <si>
    <t>Einsparung Energie Wärme</t>
  </si>
  <si>
    <t>[€]</t>
  </si>
  <si>
    <t>[MWh/a]</t>
  </si>
  <si>
    <t>[€/a]</t>
  </si>
  <si>
    <t>[a]</t>
  </si>
  <si>
    <t>EM 1</t>
  </si>
  <si>
    <t>Frau Meier</t>
  </si>
  <si>
    <t>Wirtschaftlichkeitsberechnung</t>
  </si>
  <si>
    <t>Der Maßnahmenerfolg wurde meßtechnisch überprüft</t>
  </si>
  <si>
    <t>Die Belüftung XKA 03 wird auf Frequenzumformerbetrieb umgerüstet</t>
  </si>
  <si>
    <t>Bei negativem Nettobarwert macht die Maßnahme keinen wirtschaftlichen Sinn!</t>
  </si>
  <si>
    <t>Maßnahme EM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</si>
</sst>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#,##0\ &quot;€&quot;;[Red]\-#,##0\ &quot;€&quot;"/>
    <numFmt numFmtId="8" formatCode="#,##0.00\ &quot;€&quot;;[Red]\-#,##0.00\ &quot;€&quot;"/>
    <numFmt numFmtId="164" formatCode="#,##0\ &quot;€&quot;"/>
    <numFmt numFmtId="165" formatCode="0\ &quot;MWh/a&quot;"/>
    <numFmt numFmtId="166" formatCode="0.000"/>
    <numFmt numFmtId="167" formatCode="#,##0\ &quot;€/a&quot;"/>
    <numFmt numFmtId="168" formatCode="#,##0_ ;[Red]\-#,##0\ "/>
    <numFmt numFmtId="169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6" fontId="0" fillId="3" borderId="13" xfId="0" applyNumberForma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5" xfId="0" applyBorder="1" applyAlignment="1">
      <alignment horizontal="center"/>
    </xf>
    <xf numFmtId="6" fontId="0" fillId="3" borderId="20" xfId="0" applyNumberFormat="1" applyFill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164" fontId="0" fillId="4" borderId="14" xfId="0" applyNumberForma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5" fontId="0" fillId="0" borderId="14" xfId="0" applyNumberFormat="1" applyBorder="1" applyAlignment="1">
      <alignment horizontal="center" vertical="center"/>
    </xf>
    <xf numFmtId="9" fontId="0" fillId="4" borderId="14" xfId="0" applyNumberFormat="1" applyFill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164" fontId="0" fillId="5" borderId="14" xfId="0" applyNumberFormat="1" applyFill="1" applyBorder="1" applyAlignment="1">
      <alignment horizontal="center" vertical="center"/>
    </xf>
    <xf numFmtId="166" fontId="0" fillId="0" borderId="14" xfId="0" applyNumberFormat="1" applyBorder="1" applyAlignment="1">
      <alignment horizontal="center" vertical="center"/>
    </xf>
    <xf numFmtId="0" fontId="0" fillId="0" borderId="28" xfId="0" applyBorder="1"/>
    <xf numFmtId="0" fontId="0" fillId="0" borderId="29" xfId="0" applyBorder="1" applyAlignment="1">
      <alignment horizontal="center"/>
    </xf>
    <xf numFmtId="0" fontId="0" fillId="0" borderId="33" xfId="0" applyBorder="1"/>
    <xf numFmtId="3" fontId="0" fillId="0" borderId="14" xfId="0" applyNumberFormat="1" applyBorder="1"/>
    <xf numFmtId="0" fontId="0" fillId="0" borderId="34" xfId="0" applyBorder="1" applyAlignment="1">
      <alignment horizontal="center"/>
    </xf>
    <xf numFmtId="3" fontId="0" fillId="0" borderId="14" xfId="0" quotePrefix="1" applyNumberFormat="1" applyBorder="1" applyAlignment="1">
      <alignment horizontal="right"/>
    </xf>
    <xf numFmtId="0" fontId="0" fillId="0" borderId="35" xfId="0" applyBorder="1"/>
    <xf numFmtId="0" fontId="0" fillId="0" borderId="36" xfId="0" applyBorder="1" applyAlignment="1">
      <alignment horizontal="center"/>
    </xf>
    <xf numFmtId="0" fontId="0" fillId="0" borderId="14" xfId="0" applyBorder="1"/>
    <xf numFmtId="4" fontId="0" fillId="0" borderId="14" xfId="0" applyNumberFormat="1" applyBorder="1"/>
    <xf numFmtId="0" fontId="0" fillId="0" borderId="39" xfId="0" applyBorder="1"/>
    <xf numFmtId="3" fontId="0" fillId="0" borderId="39" xfId="0" applyNumberFormat="1" applyBorder="1"/>
    <xf numFmtId="0" fontId="0" fillId="0" borderId="40" xfId="0" applyBorder="1" applyAlignment="1">
      <alignment horizontal="center"/>
    </xf>
    <xf numFmtId="2" fontId="0" fillId="0" borderId="14" xfId="0" applyNumberFormat="1" applyBorder="1" applyAlignment="1">
      <alignment horizontal="center" vertical="center"/>
    </xf>
    <xf numFmtId="0" fontId="1" fillId="6" borderId="14" xfId="0" applyFont="1" applyFill="1" applyBorder="1"/>
    <xf numFmtId="167" fontId="1" fillId="6" borderId="14" xfId="0" applyNumberFormat="1" applyFont="1" applyFill="1" applyBorder="1"/>
    <xf numFmtId="167" fontId="0" fillId="0" borderId="14" xfId="0" applyNumberFormat="1" applyBorder="1"/>
    <xf numFmtId="0" fontId="0" fillId="0" borderId="47" xfId="0" applyBorder="1"/>
    <xf numFmtId="3" fontId="0" fillId="0" borderId="47" xfId="0" applyNumberFormat="1" applyBorder="1"/>
    <xf numFmtId="0" fontId="0" fillId="0" borderId="48" xfId="0" applyBorder="1" applyAlignment="1">
      <alignment horizontal="center"/>
    </xf>
    <xf numFmtId="0" fontId="0" fillId="0" borderId="14" xfId="0" applyBorder="1" applyAlignment="1">
      <alignment horizontal="center"/>
    </xf>
    <xf numFmtId="2" fontId="1" fillId="0" borderId="14" xfId="0" applyNumberFormat="1" applyFont="1" applyBorder="1"/>
    <xf numFmtId="168" fontId="1" fillId="0" borderId="14" xfId="0" applyNumberFormat="1" applyFont="1" applyBorder="1"/>
    <xf numFmtId="0" fontId="1" fillId="0" borderId="13" xfId="0" applyFont="1" applyBorder="1" applyAlignment="1">
      <alignment horizontal="center"/>
    </xf>
    <xf numFmtId="0" fontId="1" fillId="0" borderId="14" xfId="0" applyFont="1" applyBorder="1"/>
    <xf numFmtId="0" fontId="4" fillId="0" borderId="51" xfId="0" applyFont="1" applyBorder="1"/>
    <xf numFmtId="0" fontId="0" fillId="0" borderId="47" xfId="0" applyBorder="1" applyAlignment="1">
      <alignment horizontal="center" vertical="top" wrapText="1"/>
    </xf>
    <xf numFmtId="0" fontId="0" fillId="0" borderId="47" xfId="0" applyBorder="1" applyAlignment="1">
      <alignment horizontal="center"/>
    </xf>
    <xf numFmtId="0" fontId="3" fillId="0" borderId="54" xfId="0" applyFont="1" applyBorder="1"/>
    <xf numFmtId="0" fontId="5" fillId="0" borderId="35" xfId="0" applyFont="1" applyBorder="1" applyAlignment="1">
      <alignment horizontal="center"/>
    </xf>
    <xf numFmtId="169" fontId="5" fillId="0" borderId="36" xfId="0" applyNumberFormat="1" applyFont="1" applyBorder="1" applyAlignment="1">
      <alignment horizontal="center"/>
    </xf>
    <xf numFmtId="164" fontId="0" fillId="0" borderId="35" xfId="0" applyNumberFormat="1" applyBorder="1" applyAlignment="1">
      <alignment horizontal="center"/>
    </xf>
    <xf numFmtId="8" fontId="5" fillId="0" borderId="35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8" fontId="6" fillId="0" borderId="2" xfId="0" applyNumberFormat="1" applyFont="1" applyBorder="1" applyAlignment="1">
      <alignment horizontal="center"/>
    </xf>
    <xf numFmtId="169" fontId="6" fillId="0" borderId="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2" fontId="5" fillId="0" borderId="56" xfId="0" applyNumberFormat="1" applyFont="1" applyBorder="1" applyAlignment="1">
      <alignment horizontal="center"/>
    </xf>
    <xf numFmtId="0" fontId="5" fillId="0" borderId="57" xfId="0" applyFont="1" applyBorder="1" applyAlignment="1">
      <alignment horizontal="center"/>
    </xf>
    <xf numFmtId="164" fontId="1" fillId="0" borderId="58" xfId="0" applyNumberFormat="1" applyFont="1" applyBorder="1" applyAlignment="1">
      <alignment horizontal="center"/>
    </xf>
    <xf numFmtId="164" fontId="1" fillId="0" borderId="59" xfId="0" applyNumberFormat="1" applyFont="1" applyBorder="1" applyAlignment="1">
      <alignment horizontal="center"/>
    </xf>
    <xf numFmtId="164" fontId="1" fillId="0" borderId="60" xfId="0" applyNumberFormat="1" applyFont="1" applyBorder="1" applyAlignment="1">
      <alignment horizontal="center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3" fillId="0" borderId="25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3" fillId="0" borderId="45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3" xfId="0" applyFont="1" applyBorder="1" applyAlignment="1">
      <alignment horizontal="center"/>
    </xf>
    <xf numFmtId="0" fontId="4" fillId="0" borderId="4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23" xfId="0" applyFont="1" applyBorder="1" applyAlignment="1">
      <alignment horizontal="left" wrapText="1"/>
    </xf>
    <xf numFmtId="0" fontId="3" fillId="0" borderId="2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7" xfId="0" applyFont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3" borderId="11" xfId="0" applyFill="1" applyBorder="1" applyAlignment="1">
      <alignment horizontal="right"/>
    </xf>
    <xf numFmtId="0" fontId="0" fillId="3" borderId="12" xfId="0" applyFill="1" applyBorder="1" applyAlignment="1">
      <alignment horizontal="right"/>
    </xf>
    <xf numFmtId="0" fontId="1" fillId="2" borderId="14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3" borderId="18" xfId="0" applyFill="1" applyBorder="1" applyAlignment="1">
      <alignment horizontal="right"/>
    </xf>
    <xf numFmtId="0" fontId="0" fillId="3" borderId="19" xfId="0" applyFill="1" applyBorder="1" applyAlignment="1">
      <alignment horizontal="right"/>
    </xf>
    <xf numFmtId="0" fontId="3" fillId="7" borderId="25" xfId="0" applyFont="1" applyFill="1" applyBorder="1" applyAlignment="1">
      <alignment horizontal="left"/>
    </xf>
    <xf numFmtId="0" fontId="3" fillId="7" borderId="26" xfId="0" applyFont="1" applyFill="1" applyBorder="1" applyAlignment="1">
      <alignment horizontal="left"/>
    </xf>
    <xf numFmtId="0" fontId="1" fillId="7" borderId="11" xfId="0" applyFont="1" applyFill="1" applyBorder="1" applyAlignment="1">
      <alignment horizontal="center"/>
    </xf>
    <xf numFmtId="0" fontId="1" fillId="7" borderId="37" xfId="0" applyFont="1" applyFill="1" applyBorder="1" applyAlignment="1">
      <alignment horizontal="center"/>
    </xf>
    <xf numFmtId="0" fontId="1" fillId="7" borderId="38" xfId="0" applyFont="1" applyFill="1" applyBorder="1" applyAlignment="1">
      <alignment horizontal="center"/>
    </xf>
    <xf numFmtId="0" fontId="0" fillId="7" borderId="30" xfId="0" applyFill="1" applyBorder="1" applyAlignment="1">
      <alignment horizontal="left"/>
    </xf>
    <xf numFmtId="0" fontId="0" fillId="7" borderId="31" xfId="0" applyFill="1" applyBorder="1" applyAlignment="1">
      <alignment horizontal="left"/>
    </xf>
    <xf numFmtId="0" fontId="0" fillId="7" borderId="14" xfId="0" applyFill="1" applyBorder="1"/>
    <xf numFmtId="3" fontId="0" fillId="7" borderId="14" xfId="0" applyNumberFormat="1" applyFill="1" applyBorder="1"/>
    <xf numFmtId="0" fontId="0" fillId="7" borderId="13" xfId="0" applyFill="1" applyBorder="1" applyAlignment="1">
      <alignment horizontal="center"/>
    </xf>
    <xf numFmtId="0" fontId="0" fillId="7" borderId="32" xfId="0" applyFill="1" applyBorder="1" applyAlignment="1">
      <alignment horizontal="left"/>
    </xf>
    <xf numFmtId="4" fontId="0" fillId="7" borderId="14" xfId="0" applyNumberFormat="1" applyFill="1" applyBorder="1"/>
    <xf numFmtId="0" fontId="0" fillId="7" borderId="39" xfId="0" applyFill="1" applyBorder="1"/>
    <xf numFmtId="3" fontId="0" fillId="7" borderId="39" xfId="0" applyNumberFormat="1" applyFill="1" applyBorder="1"/>
    <xf numFmtId="0" fontId="0" fillId="7" borderId="40" xfId="0" applyFill="1" applyBorder="1" applyAlignment="1">
      <alignment horizontal="center"/>
    </xf>
    <xf numFmtId="3" fontId="0" fillId="7" borderId="14" xfId="0" quotePrefix="1" applyNumberFormat="1" applyFill="1" applyBorder="1" applyAlignment="1">
      <alignment horizontal="right"/>
    </xf>
    <xf numFmtId="0" fontId="0" fillId="6" borderId="30" xfId="0" applyFill="1" applyBorder="1" applyAlignment="1">
      <alignment horizontal="left"/>
    </xf>
    <xf numFmtId="0" fontId="0" fillId="6" borderId="31" xfId="0" applyFill="1" applyBorder="1" applyAlignment="1">
      <alignment horizontal="left"/>
    </xf>
    <xf numFmtId="0" fontId="0" fillId="6" borderId="46" xfId="0" applyFill="1" applyBorder="1" applyAlignment="1">
      <alignment horizontal="left"/>
    </xf>
    <xf numFmtId="0" fontId="0" fillId="6" borderId="14" xfId="0" applyFill="1" applyBorder="1"/>
    <xf numFmtId="3" fontId="0" fillId="6" borderId="14" xfId="0" applyNumberFormat="1" applyFill="1" applyBorder="1"/>
    <xf numFmtId="0" fontId="0" fillId="6" borderId="13" xfId="0" applyFill="1" applyBorder="1" applyAlignment="1">
      <alignment horizontal="center"/>
    </xf>
    <xf numFmtId="0" fontId="0" fillId="6" borderId="32" xfId="0" applyFill="1" applyBorder="1" applyAlignment="1">
      <alignment horizontal="left"/>
    </xf>
    <xf numFmtId="4" fontId="0" fillId="6" borderId="14" xfId="0" applyNumberFormat="1" applyFill="1" applyBorder="1"/>
    <xf numFmtId="0" fontId="0" fillId="6" borderId="39" xfId="0" applyFill="1" applyBorder="1"/>
    <xf numFmtId="3" fontId="0" fillId="6" borderId="39" xfId="0" applyNumberFormat="1" applyFill="1" applyBorder="1"/>
    <xf numFmtId="0" fontId="0" fillId="6" borderId="40" xfId="0" applyFill="1" applyBorder="1" applyAlignment="1">
      <alignment horizontal="center"/>
    </xf>
    <xf numFmtId="0" fontId="1" fillId="6" borderId="11" xfId="0" applyFont="1" applyFill="1" applyBorder="1" applyAlignment="1">
      <alignment horizontal="center"/>
    </xf>
    <xf numFmtId="0" fontId="1" fillId="6" borderId="37" xfId="0" applyFont="1" applyFill="1" applyBorder="1" applyAlignment="1">
      <alignment horizontal="center"/>
    </xf>
    <xf numFmtId="0" fontId="1" fillId="6" borderId="38" xfId="0" applyFont="1" applyFill="1" applyBorder="1" applyAlignment="1">
      <alignment horizontal="center"/>
    </xf>
    <xf numFmtId="3" fontId="0" fillId="6" borderId="14" xfId="0" quotePrefix="1" applyNumberFormat="1" applyFill="1" applyBorder="1" applyAlignment="1">
      <alignment horizontal="right"/>
    </xf>
    <xf numFmtId="0" fontId="0" fillId="6" borderId="30" xfId="0" applyFill="1" applyBorder="1" applyAlignment="1">
      <alignment horizontal="center"/>
    </xf>
    <xf numFmtId="0" fontId="0" fillId="6" borderId="31" xfId="0" applyFill="1" applyBorder="1" applyAlignment="1">
      <alignment horizontal="center"/>
    </xf>
    <xf numFmtId="0" fontId="0" fillId="6" borderId="32" xfId="0" applyFill="1" applyBorder="1" applyAlignment="1">
      <alignment horizontal="center"/>
    </xf>
    <xf numFmtId="0" fontId="7" fillId="8" borderId="30" xfId="0" applyFont="1" applyFill="1" applyBorder="1" applyAlignment="1">
      <alignment horizontal="center"/>
    </xf>
    <xf numFmtId="0" fontId="7" fillId="8" borderId="31" xfId="0" applyFont="1" applyFill="1" applyBorder="1" applyAlignment="1">
      <alignment horizontal="center"/>
    </xf>
    <xf numFmtId="0" fontId="7" fillId="8" borderId="32" xfId="0" applyFont="1" applyFill="1" applyBorder="1" applyAlignment="1">
      <alignment horizontal="center"/>
    </xf>
    <xf numFmtId="0" fontId="7" fillId="8" borderId="41" xfId="0" applyFont="1" applyFill="1" applyBorder="1" applyAlignment="1">
      <alignment horizontal="center"/>
    </xf>
    <xf numFmtId="0" fontId="7" fillId="8" borderId="42" xfId="0" applyFont="1" applyFill="1" applyBorder="1" applyAlignment="1">
      <alignment horizontal="center"/>
    </xf>
    <xf numFmtId="0" fontId="7" fillId="8" borderId="43" xfId="0" applyFont="1" applyFill="1" applyBorder="1" applyAlignment="1">
      <alignment horizontal="center"/>
    </xf>
    <xf numFmtId="0" fontId="7" fillId="8" borderId="37" xfId="0" applyFont="1" applyFill="1" applyBorder="1" applyAlignment="1">
      <alignment horizontal="center"/>
    </xf>
    <xf numFmtId="0" fontId="7" fillId="8" borderId="33" xfId="0" applyFont="1" applyFill="1" applyBorder="1"/>
    <xf numFmtId="3" fontId="7" fillId="8" borderId="33" xfId="0" applyNumberFormat="1" applyFont="1" applyFill="1" applyBorder="1"/>
    <xf numFmtId="0" fontId="7" fillId="8" borderId="34" xfId="0" applyFont="1" applyFill="1" applyBorder="1" applyAlignment="1">
      <alignment horizontal="center"/>
    </xf>
    <xf numFmtId="0" fontId="7" fillId="8" borderId="39" xfId="0" applyFont="1" applyFill="1" applyBorder="1"/>
    <xf numFmtId="3" fontId="7" fillId="8" borderId="39" xfId="0" applyNumberFormat="1" applyFont="1" applyFill="1" applyBorder="1"/>
    <xf numFmtId="0" fontId="7" fillId="8" borderId="40" xfId="0" applyFont="1" applyFill="1" applyBorder="1" applyAlignment="1">
      <alignment horizontal="center"/>
    </xf>
    <xf numFmtId="3" fontId="7" fillId="8" borderId="44" xfId="0" applyNumberFormat="1" applyFont="1" applyFill="1" applyBorder="1"/>
    <xf numFmtId="3" fontId="7" fillId="8" borderId="0" xfId="0" applyNumberFormat="1" applyFont="1" applyFill="1"/>
  </cellXfs>
  <cellStyles count="1">
    <cellStyle name="Standard" xfId="0" builtinId="0"/>
  </cellStyles>
  <dxfs count="4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B015DB-B66C-420C-8C78-479811865AAA}">
  <sheetPr>
    <pageSetUpPr fitToPage="1"/>
  </sheetPr>
  <dimension ref="A1:O47"/>
  <sheetViews>
    <sheetView tabSelected="1" zoomScaleNormal="100" workbookViewId="0">
      <selection activeCell="O32" sqref="O32"/>
    </sheetView>
  </sheetViews>
  <sheetFormatPr baseColWidth="10" defaultRowHeight="14.5" x14ac:dyDescent="0.35"/>
  <cols>
    <col min="1" max="1" width="15.7265625" customWidth="1"/>
    <col min="2" max="2" width="30.81640625" customWidth="1"/>
    <col min="3" max="3" width="32.81640625" customWidth="1"/>
    <col min="4" max="4" width="8.81640625" customWidth="1"/>
    <col min="5" max="5" width="17.81640625" customWidth="1"/>
    <col min="6" max="6" width="10.7265625" customWidth="1"/>
    <col min="7" max="7" width="7.453125" style="55" customWidth="1"/>
    <col min="8" max="8" width="10.90625" customWidth="1"/>
    <col min="10" max="10" width="21.26953125" bestFit="1" customWidth="1"/>
    <col min="11" max="11" width="12.81640625" customWidth="1"/>
    <col min="12" max="12" width="14.453125" bestFit="1" customWidth="1"/>
    <col min="14" max="14" width="16.453125" bestFit="1" customWidth="1"/>
  </cols>
  <sheetData>
    <row r="1" spans="1:15" x14ac:dyDescent="0.35">
      <c r="A1" s="89" t="s">
        <v>64</v>
      </c>
      <c r="B1" s="90"/>
      <c r="C1" s="90"/>
      <c r="D1" s="90"/>
      <c r="E1" s="90"/>
      <c r="F1" s="90"/>
      <c r="G1" s="91"/>
    </row>
    <row r="2" spans="1:15" x14ac:dyDescent="0.35">
      <c r="A2" s="92"/>
      <c r="B2" s="93"/>
      <c r="C2" s="93"/>
      <c r="D2" s="93"/>
      <c r="E2" s="93"/>
      <c r="F2" s="93"/>
      <c r="G2" s="94"/>
    </row>
    <row r="3" spans="1:15" x14ac:dyDescent="0.35">
      <c r="A3" s="1" t="s">
        <v>0</v>
      </c>
      <c r="B3" s="2" t="s">
        <v>1</v>
      </c>
      <c r="C3" s="95" t="s">
        <v>2</v>
      </c>
      <c r="D3" s="96"/>
      <c r="E3" s="97" t="s">
        <v>3</v>
      </c>
      <c r="F3" s="98"/>
      <c r="G3" s="3">
        <v>156</v>
      </c>
      <c r="J3" s="99" t="s">
        <v>68</v>
      </c>
      <c r="K3" s="99"/>
      <c r="L3" s="99"/>
      <c r="M3" s="99"/>
      <c r="N3" s="99"/>
      <c r="O3" s="99"/>
    </row>
    <row r="4" spans="1:15" x14ac:dyDescent="0.35">
      <c r="A4" s="4" t="s">
        <v>62</v>
      </c>
      <c r="B4" s="5" t="s">
        <v>63</v>
      </c>
      <c r="C4" s="100" t="s">
        <v>5</v>
      </c>
      <c r="D4" s="101"/>
      <c r="E4" s="102" t="s">
        <v>6</v>
      </c>
      <c r="F4" s="103"/>
      <c r="G4" s="6">
        <v>48</v>
      </c>
      <c r="J4" s="7" t="s">
        <v>7</v>
      </c>
      <c r="K4" s="8">
        <f>F12</f>
        <v>15430</v>
      </c>
      <c r="L4" s="9"/>
      <c r="M4" s="9"/>
      <c r="N4" s="9" t="s">
        <v>8</v>
      </c>
      <c r="O4" s="10">
        <f>C45</f>
        <v>26</v>
      </c>
    </row>
    <row r="5" spans="1:15" x14ac:dyDescent="0.35">
      <c r="A5" s="76" t="s">
        <v>9</v>
      </c>
      <c r="B5" s="77"/>
      <c r="C5" s="77"/>
      <c r="D5" s="77"/>
      <c r="E5" s="77"/>
      <c r="F5" s="77"/>
      <c r="G5" s="78"/>
      <c r="J5" s="7" t="s">
        <v>10</v>
      </c>
      <c r="K5" s="11">
        <v>0.06</v>
      </c>
      <c r="L5" s="9"/>
      <c r="M5" s="9"/>
      <c r="N5" s="9" t="s">
        <v>11</v>
      </c>
      <c r="O5" s="10">
        <f>D45</f>
        <v>26</v>
      </c>
    </row>
    <row r="6" spans="1:15" x14ac:dyDescent="0.35">
      <c r="A6" s="79"/>
      <c r="B6" s="80"/>
      <c r="C6" s="80"/>
      <c r="D6" s="80"/>
      <c r="E6" s="80"/>
      <c r="F6" s="80"/>
      <c r="G6" s="81"/>
      <c r="J6" s="7" t="s">
        <v>12</v>
      </c>
      <c r="K6" s="12">
        <f>K4*0.01</f>
        <v>154.30000000000001</v>
      </c>
      <c r="L6" s="9"/>
      <c r="M6" s="9"/>
      <c r="N6" s="9"/>
      <c r="O6" s="9"/>
    </row>
    <row r="7" spans="1:15" ht="15" customHeight="1" x14ac:dyDescent="0.35">
      <c r="A7" s="82" t="s">
        <v>66</v>
      </c>
      <c r="B7" s="83"/>
      <c r="C7" s="83"/>
      <c r="D7" s="83"/>
      <c r="E7" s="83"/>
      <c r="F7" s="83"/>
      <c r="G7" s="84"/>
      <c r="J7" s="9"/>
      <c r="K7" s="9" t="s">
        <v>13</v>
      </c>
      <c r="L7" s="9" t="s">
        <v>14</v>
      </c>
      <c r="M7" s="9"/>
      <c r="N7" s="9"/>
      <c r="O7" s="9"/>
    </row>
    <row r="8" spans="1:15" x14ac:dyDescent="0.35">
      <c r="A8" s="82"/>
      <c r="B8" s="83"/>
      <c r="C8" s="83"/>
      <c r="D8" s="83"/>
      <c r="E8" s="83"/>
      <c r="F8" s="83"/>
      <c r="G8" s="84"/>
      <c r="J8" s="13" t="s">
        <v>15</v>
      </c>
      <c r="K8" s="13" t="s">
        <v>16</v>
      </c>
      <c r="L8" s="13" t="s">
        <v>17</v>
      </c>
      <c r="M8" s="13" t="s">
        <v>18</v>
      </c>
      <c r="N8" s="13" t="s">
        <v>19</v>
      </c>
      <c r="O8" s="13" t="s">
        <v>20</v>
      </c>
    </row>
    <row r="9" spans="1:15" x14ac:dyDescent="0.35">
      <c r="A9" s="79"/>
      <c r="B9" s="80"/>
      <c r="C9" s="80"/>
      <c r="D9" s="80"/>
      <c r="E9" s="80"/>
      <c r="F9" s="80"/>
      <c r="G9" s="81"/>
      <c r="J9" s="9">
        <v>1</v>
      </c>
      <c r="K9" s="14">
        <f>K24</f>
        <v>5304</v>
      </c>
      <c r="L9" s="14">
        <f>$K$6+($K$4/10)</f>
        <v>1697.3</v>
      </c>
      <c r="M9" s="12">
        <f>K9-L9</f>
        <v>3606.7</v>
      </c>
      <c r="N9" s="15">
        <f>(1+$K$5)^-J9</f>
        <v>0.94339622641509424</v>
      </c>
      <c r="O9" s="12">
        <f>M9*N9</f>
        <v>3402.5471698113201</v>
      </c>
    </row>
    <row r="10" spans="1:15" x14ac:dyDescent="0.35">
      <c r="A10" s="85"/>
      <c r="B10" s="86"/>
      <c r="C10" s="86"/>
      <c r="D10" s="86"/>
      <c r="E10" s="86"/>
      <c r="F10" s="86"/>
      <c r="G10" s="87"/>
      <c r="J10" s="9">
        <v>2</v>
      </c>
      <c r="K10" s="14">
        <f>K9</f>
        <v>5304</v>
      </c>
      <c r="L10" s="14">
        <f t="shared" ref="L10:L18" si="0">$K$6+($K$4/10)</f>
        <v>1697.3</v>
      </c>
      <c r="M10" s="12">
        <f t="shared" ref="M10:M18" si="1">K10-L10</f>
        <v>3606.7</v>
      </c>
      <c r="N10" s="15">
        <f t="shared" ref="N10:N18" si="2">(1+$K$5)^-J10</f>
        <v>0.88999644001423983</v>
      </c>
      <c r="O10" s="12">
        <f t="shared" ref="O10:O18" si="3">M10*N10</f>
        <v>3209.9501601993588</v>
      </c>
    </row>
    <row r="11" spans="1:15" x14ac:dyDescent="0.35">
      <c r="A11" s="73" t="s">
        <v>21</v>
      </c>
      <c r="B11" s="74"/>
      <c r="C11" s="74"/>
      <c r="D11" s="88"/>
      <c r="E11" s="16"/>
      <c r="F11" s="16"/>
      <c r="G11" s="17"/>
      <c r="J11" s="9">
        <v>3</v>
      </c>
      <c r="K11" s="14">
        <f t="shared" ref="K11:K18" si="4">K10</f>
        <v>5304</v>
      </c>
      <c r="L11" s="14">
        <f t="shared" si="0"/>
        <v>1697.3</v>
      </c>
      <c r="M11" s="12">
        <f t="shared" si="1"/>
        <v>3606.7</v>
      </c>
      <c r="N11" s="15">
        <f t="shared" si="2"/>
        <v>0.8396192830323016</v>
      </c>
      <c r="O11" s="12">
        <f t="shared" si="3"/>
        <v>3028.2548681126023</v>
      </c>
    </row>
    <row r="12" spans="1:15" x14ac:dyDescent="0.35">
      <c r="A12" s="63" t="s">
        <v>22</v>
      </c>
      <c r="B12" s="64"/>
      <c r="C12" s="64"/>
      <c r="D12" s="65"/>
      <c r="E12" s="18"/>
      <c r="F12" s="19">
        <v>15430</v>
      </c>
      <c r="G12" s="20" t="s">
        <v>23</v>
      </c>
      <c r="J12" s="9">
        <v>4</v>
      </c>
      <c r="K12" s="14">
        <f t="shared" si="4"/>
        <v>5304</v>
      </c>
      <c r="L12" s="14">
        <f t="shared" si="0"/>
        <v>1697.3</v>
      </c>
      <c r="M12" s="12">
        <f t="shared" si="1"/>
        <v>3606.7</v>
      </c>
      <c r="N12" s="15">
        <f t="shared" si="2"/>
        <v>0.79209366323802044</v>
      </c>
      <c r="O12" s="12">
        <f t="shared" si="3"/>
        <v>2856.8442152005682</v>
      </c>
    </row>
    <row r="13" spans="1:15" x14ac:dyDescent="0.35">
      <c r="A13" s="63" t="s">
        <v>24</v>
      </c>
      <c r="B13" s="64"/>
      <c r="C13" s="64"/>
      <c r="D13" s="65"/>
      <c r="E13" s="18"/>
      <c r="F13" s="21" t="s">
        <v>25</v>
      </c>
      <c r="G13" s="20" t="s">
        <v>26</v>
      </c>
      <c r="J13" s="9">
        <v>5</v>
      </c>
      <c r="K13" s="14">
        <f t="shared" si="4"/>
        <v>5304</v>
      </c>
      <c r="L13" s="14">
        <f t="shared" si="0"/>
        <v>1697.3</v>
      </c>
      <c r="M13" s="12">
        <f t="shared" si="1"/>
        <v>3606.7</v>
      </c>
      <c r="N13" s="15">
        <f t="shared" si="2"/>
        <v>0.74725817286605689</v>
      </c>
      <c r="O13" s="12">
        <f t="shared" si="3"/>
        <v>2695.1360520760072</v>
      </c>
    </row>
    <row r="14" spans="1:15" x14ac:dyDescent="0.35">
      <c r="A14" s="63"/>
      <c r="B14" s="64"/>
      <c r="C14" s="64"/>
      <c r="D14" s="65"/>
      <c r="E14" s="22"/>
      <c r="F14" s="22"/>
      <c r="G14" s="23"/>
      <c r="J14" s="9">
        <v>6</v>
      </c>
      <c r="K14" s="14">
        <f t="shared" si="4"/>
        <v>5304</v>
      </c>
      <c r="L14" s="14">
        <f t="shared" si="0"/>
        <v>1697.3</v>
      </c>
      <c r="M14" s="12">
        <f t="shared" si="1"/>
        <v>3606.7</v>
      </c>
      <c r="N14" s="15">
        <f t="shared" si="2"/>
        <v>0.70496054043967626</v>
      </c>
      <c r="O14" s="12">
        <f t="shared" si="3"/>
        <v>2542.58118120378</v>
      </c>
    </row>
    <row r="15" spans="1:15" x14ac:dyDescent="0.35">
      <c r="A15" s="104" t="s">
        <v>27</v>
      </c>
      <c r="B15" s="105"/>
      <c r="C15" s="105"/>
      <c r="D15" s="105"/>
      <c r="E15" s="106" t="s">
        <v>28</v>
      </c>
      <c r="F15" s="107"/>
      <c r="G15" s="108"/>
      <c r="J15" s="9">
        <v>7</v>
      </c>
      <c r="K15" s="14">
        <f t="shared" si="4"/>
        <v>5304</v>
      </c>
      <c r="L15" s="14">
        <f t="shared" si="0"/>
        <v>1697.3</v>
      </c>
      <c r="M15" s="12">
        <f t="shared" si="1"/>
        <v>3606.7</v>
      </c>
      <c r="N15" s="15">
        <f t="shared" si="2"/>
        <v>0.66505711362233599</v>
      </c>
      <c r="O15" s="12">
        <f t="shared" si="3"/>
        <v>2398.6614917016791</v>
      </c>
    </row>
    <row r="16" spans="1:15" x14ac:dyDescent="0.35">
      <c r="A16" s="109"/>
      <c r="B16" s="110"/>
      <c r="C16" s="110"/>
      <c r="D16" s="110"/>
      <c r="E16" s="111" t="s">
        <v>29</v>
      </c>
      <c r="F16" s="112">
        <v>6500</v>
      </c>
      <c r="G16" s="113" t="s">
        <v>30</v>
      </c>
      <c r="J16" s="9">
        <v>8</v>
      </c>
      <c r="K16" s="14">
        <f t="shared" si="4"/>
        <v>5304</v>
      </c>
      <c r="L16" s="14">
        <f t="shared" si="0"/>
        <v>1697.3</v>
      </c>
      <c r="M16" s="12">
        <f t="shared" si="1"/>
        <v>3606.7</v>
      </c>
      <c r="N16" s="15">
        <f t="shared" si="2"/>
        <v>0.62741237134182648</v>
      </c>
      <c r="O16" s="12">
        <f t="shared" si="3"/>
        <v>2262.8881997185654</v>
      </c>
    </row>
    <row r="17" spans="1:15" x14ac:dyDescent="0.35">
      <c r="A17" s="109" t="s">
        <v>4</v>
      </c>
      <c r="B17" s="110"/>
      <c r="C17" s="110"/>
      <c r="D17" s="114"/>
      <c r="E17" s="111" t="s">
        <v>31</v>
      </c>
      <c r="F17" s="115">
        <v>15</v>
      </c>
      <c r="G17" s="113" t="s">
        <v>32</v>
      </c>
      <c r="J17" s="9">
        <v>9</v>
      </c>
      <c r="K17" s="14">
        <f t="shared" si="4"/>
        <v>5304</v>
      </c>
      <c r="L17" s="14">
        <f t="shared" si="0"/>
        <v>1697.3</v>
      </c>
      <c r="M17" s="12">
        <f t="shared" si="1"/>
        <v>3606.7</v>
      </c>
      <c r="N17" s="15">
        <f t="shared" si="2"/>
        <v>0.59189846353002495</v>
      </c>
      <c r="O17" s="12">
        <f t="shared" si="3"/>
        <v>2134.8001884137407</v>
      </c>
    </row>
    <row r="18" spans="1:15" x14ac:dyDescent="0.35">
      <c r="A18" s="109"/>
      <c r="B18" s="110"/>
      <c r="C18" s="110"/>
      <c r="D18" s="114"/>
      <c r="E18" s="111" t="s">
        <v>33</v>
      </c>
      <c r="F18" s="112">
        <f>F16*F17</f>
        <v>97500</v>
      </c>
      <c r="G18" s="113" t="s">
        <v>34</v>
      </c>
      <c r="J18" s="9">
        <v>10</v>
      </c>
      <c r="K18" s="14">
        <f t="shared" si="4"/>
        <v>5304</v>
      </c>
      <c r="L18" s="14">
        <f t="shared" si="0"/>
        <v>1697.3</v>
      </c>
      <c r="M18" s="12">
        <f t="shared" si="1"/>
        <v>3606.7</v>
      </c>
      <c r="N18" s="15">
        <f t="shared" si="2"/>
        <v>0.55839477691511785</v>
      </c>
      <c r="O18" s="12">
        <f t="shared" si="3"/>
        <v>2013.9624418997555</v>
      </c>
    </row>
    <row r="19" spans="1:15" x14ac:dyDescent="0.35">
      <c r="A19" s="109"/>
      <c r="B19" s="110"/>
      <c r="C19" s="110"/>
      <c r="D19" s="114"/>
      <c r="E19" s="116"/>
      <c r="F19" s="117"/>
      <c r="G19" s="118"/>
      <c r="J19" s="9"/>
      <c r="K19" s="9"/>
      <c r="L19" s="9"/>
      <c r="M19" s="9"/>
      <c r="N19" s="9" t="s">
        <v>35</v>
      </c>
      <c r="O19" s="12">
        <f>SUM(O9:O18)</f>
        <v>26545.625968337379</v>
      </c>
    </row>
    <row r="20" spans="1:15" x14ac:dyDescent="0.35">
      <c r="A20" s="109"/>
      <c r="B20" s="110"/>
      <c r="C20" s="110"/>
      <c r="D20" s="114"/>
      <c r="E20" s="106" t="s">
        <v>36</v>
      </c>
      <c r="F20" s="107"/>
      <c r="G20" s="108"/>
      <c r="J20" s="9" t="s">
        <v>37</v>
      </c>
      <c r="K20" s="29">
        <f>B45/F45</f>
        <v>2.9091251885369531</v>
      </c>
      <c r="L20" s="9" t="s">
        <v>38</v>
      </c>
      <c r="M20" s="9"/>
      <c r="N20" s="9" t="s">
        <v>4</v>
      </c>
      <c r="O20" s="9"/>
    </row>
    <row r="21" spans="1:15" x14ac:dyDescent="0.35">
      <c r="A21" s="109"/>
      <c r="B21" s="110"/>
      <c r="C21" s="110"/>
      <c r="D21" s="114"/>
      <c r="E21" s="111" t="s">
        <v>29</v>
      </c>
      <c r="F21" s="119">
        <v>6500</v>
      </c>
      <c r="G21" s="113" t="s">
        <v>30</v>
      </c>
      <c r="J21" s="9"/>
      <c r="K21" s="9"/>
      <c r="L21" s="9"/>
      <c r="M21" s="9"/>
      <c r="N21" s="9" t="s">
        <v>39</v>
      </c>
      <c r="O21" s="12">
        <f>O19-K4</f>
        <v>11115.625968337379</v>
      </c>
    </row>
    <row r="22" spans="1:15" x14ac:dyDescent="0.35">
      <c r="A22" s="109"/>
      <c r="B22" s="110"/>
      <c r="C22" s="110"/>
      <c r="D22" s="114"/>
      <c r="E22" s="111" t="s">
        <v>31</v>
      </c>
      <c r="F22" s="119">
        <v>32</v>
      </c>
      <c r="G22" s="113" t="s">
        <v>32</v>
      </c>
    </row>
    <row r="23" spans="1:15" x14ac:dyDescent="0.35">
      <c r="A23" s="109"/>
      <c r="B23" s="110"/>
      <c r="C23" s="110"/>
      <c r="D23" s="114"/>
      <c r="E23" s="111" t="s">
        <v>33</v>
      </c>
      <c r="F23" s="112">
        <f>F21*F22</f>
        <v>208000</v>
      </c>
      <c r="G23" s="113" t="s">
        <v>34</v>
      </c>
    </row>
    <row r="24" spans="1:15" x14ac:dyDescent="0.35">
      <c r="A24" s="63"/>
      <c r="B24" s="64"/>
      <c r="C24" s="64"/>
      <c r="D24" s="65"/>
      <c r="E24" s="26"/>
      <c r="F24" s="27"/>
      <c r="G24" s="28"/>
      <c r="J24" s="30" t="s">
        <v>40</v>
      </c>
      <c r="K24" s="31">
        <f>K25+K26</f>
        <v>5304</v>
      </c>
    </row>
    <row r="25" spans="1:15" x14ac:dyDescent="0.35">
      <c r="A25" s="138" t="s">
        <v>41</v>
      </c>
      <c r="B25" s="139"/>
      <c r="C25" s="139"/>
      <c r="D25" s="140"/>
      <c r="E25" s="145" t="s">
        <v>42</v>
      </c>
      <c r="F25" s="146">
        <v>2000</v>
      </c>
      <c r="G25" s="147" t="s">
        <v>43</v>
      </c>
      <c r="J25" s="24" t="s">
        <v>44</v>
      </c>
      <c r="K25" s="32">
        <f>F45</f>
        <v>5304</v>
      </c>
    </row>
    <row r="26" spans="1:15" x14ac:dyDescent="0.35">
      <c r="A26" s="138" t="s">
        <v>45</v>
      </c>
      <c r="B26" s="139"/>
      <c r="C26" s="139"/>
      <c r="D26" s="140"/>
      <c r="E26" s="148" t="s">
        <v>46</v>
      </c>
      <c r="F26" s="149">
        <f>(F18+F23)/F25</f>
        <v>152.75</v>
      </c>
      <c r="G26" s="150" t="s">
        <v>47</v>
      </c>
      <c r="J26" s="24" t="s">
        <v>48</v>
      </c>
      <c r="K26" s="32">
        <v>0</v>
      </c>
    </row>
    <row r="27" spans="1:15" x14ac:dyDescent="0.35">
      <c r="A27" s="141" t="s">
        <v>49</v>
      </c>
      <c r="B27" s="142"/>
      <c r="C27" s="142"/>
      <c r="D27" s="143"/>
      <c r="E27" s="148" t="s">
        <v>46</v>
      </c>
      <c r="F27" s="151">
        <f>(F32+F37)/F25</f>
        <v>126.75</v>
      </c>
      <c r="G27" s="150" t="s">
        <v>47</v>
      </c>
    </row>
    <row r="28" spans="1:15" x14ac:dyDescent="0.35">
      <c r="A28" s="144" t="s">
        <v>50</v>
      </c>
      <c r="B28" s="144"/>
      <c r="C28" s="144"/>
      <c r="D28" s="144"/>
      <c r="E28" s="148" t="s">
        <v>46</v>
      </c>
      <c r="F28" s="152">
        <f>F26-F27</f>
        <v>26</v>
      </c>
      <c r="G28" s="150" t="s">
        <v>47</v>
      </c>
    </row>
    <row r="29" spans="1:15" x14ac:dyDescent="0.35">
      <c r="A29" s="73" t="s">
        <v>51</v>
      </c>
      <c r="B29" s="74"/>
      <c r="C29" s="74"/>
      <c r="D29" s="75"/>
      <c r="E29" s="70" t="s">
        <v>28</v>
      </c>
      <c r="F29" s="71"/>
      <c r="G29" s="72"/>
    </row>
    <row r="30" spans="1:15" x14ac:dyDescent="0.35">
      <c r="A30" s="120" t="s">
        <v>65</v>
      </c>
      <c r="B30" s="121"/>
      <c r="C30" s="121"/>
      <c r="D30" s="122"/>
      <c r="E30" s="123" t="s">
        <v>29</v>
      </c>
      <c r="F30" s="124">
        <v>6500</v>
      </c>
      <c r="G30" s="125" t="s">
        <v>30</v>
      </c>
    </row>
    <row r="31" spans="1:15" x14ac:dyDescent="0.35">
      <c r="A31" s="120" t="s">
        <v>4</v>
      </c>
      <c r="B31" s="121"/>
      <c r="C31" s="121"/>
      <c r="D31" s="126"/>
      <c r="E31" s="123" t="s">
        <v>31</v>
      </c>
      <c r="F31" s="127">
        <v>11</v>
      </c>
      <c r="G31" s="125" t="s">
        <v>32</v>
      </c>
    </row>
    <row r="32" spans="1:15" x14ac:dyDescent="0.35">
      <c r="A32" s="120"/>
      <c r="B32" s="121"/>
      <c r="C32" s="121"/>
      <c r="D32" s="126"/>
      <c r="E32" s="123" t="s">
        <v>33</v>
      </c>
      <c r="F32" s="124">
        <f>F30*F31</f>
        <v>71500</v>
      </c>
      <c r="G32" s="125" t="s">
        <v>34</v>
      </c>
    </row>
    <row r="33" spans="1:7" x14ac:dyDescent="0.35">
      <c r="A33" s="120"/>
      <c r="B33" s="121"/>
      <c r="C33" s="121"/>
      <c r="D33" s="126"/>
      <c r="E33" s="128"/>
      <c r="F33" s="129"/>
      <c r="G33" s="130"/>
    </row>
    <row r="34" spans="1:7" x14ac:dyDescent="0.35">
      <c r="A34" s="120"/>
      <c r="B34" s="121"/>
      <c r="C34" s="121"/>
      <c r="D34" s="126"/>
      <c r="E34" s="131" t="s">
        <v>36</v>
      </c>
      <c r="F34" s="132"/>
      <c r="G34" s="133"/>
    </row>
    <row r="35" spans="1:7" x14ac:dyDescent="0.35">
      <c r="A35" s="120"/>
      <c r="B35" s="121"/>
      <c r="C35" s="121"/>
      <c r="D35" s="126"/>
      <c r="E35" s="123" t="s">
        <v>29</v>
      </c>
      <c r="F35" s="134">
        <v>6500</v>
      </c>
      <c r="G35" s="125" t="s">
        <v>30</v>
      </c>
    </row>
    <row r="36" spans="1:7" x14ac:dyDescent="0.35">
      <c r="A36" s="135"/>
      <c r="B36" s="136"/>
      <c r="C36" s="136"/>
      <c r="D36" s="137"/>
      <c r="E36" s="123" t="s">
        <v>31</v>
      </c>
      <c r="F36" s="134">
        <v>28</v>
      </c>
      <c r="G36" s="125" t="s">
        <v>32</v>
      </c>
    </row>
    <row r="37" spans="1:7" x14ac:dyDescent="0.35">
      <c r="A37" s="120"/>
      <c r="B37" s="121"/>
      <c r="C37" s="121"/>
      <c r="D37" s="126"/>
      <c r="E37" s="123" t="s">
        <v>33</v>
      </c>
      <c r="F37" s="124">
        <f>F35*F36</f>
        <v>182000</v>
      </c>
      <c r="G37" s="125" t="s">
        <v>34</v>
      </c>
    </row>
    <row r="38" spans="1:7" ht="15" customHeight="1" x14ac:dyDescent="0.35">
      <c r="A38" s="63"/>
      <c r="B38" s="64"/>
      <c r="C38" s="64"/>
      <c r="D38" s="65"/>
      <c r="E38" s="33"/>
      <c r="F38" s="34"/>
      <c r="G38" s="35"/>
    </row>
    <row r="39" spans="1:7" ht="15.75" customHeight="1" x14ac:dyDescent="0.35">
      <c r="A39" s="63"/>
      <c r="B39" s="64"/>
      <c r="C39" s="64"/>
      <c r="D39" s="65"/>
      <c r="E39" s="24" t="s">
        <v>52</v>
      </c>
      <c r="F39" s="25">
        <f>F17-F31</f>
        <v>4</v>
      </c>
      <c r="G39" s="36" t="s">
        <v>32</v>
      </c>
    </row>
    <row r="40" spans="1:7" x14ac:dyDescent="0.35">
      <c r="A40" s="63"/>
      <c r="B40" s="64"/>
      <c r="C40" s="64"/>
      <c r="D40" s="65"/>
      <c r="E40" s="24" t="s">
        <v>53</v>
      </c>
      <c r="F40" s="25">
        <f>F22-F36</f>
        <v>4</v>
      </c>
      <c r="G40" s="36" t="s">
        <v>32</v>
      </c>
    </row>
    <row r="41" spans="1:7" x14ac:dyDescent="0.35">
      <c r="A41" s="63"/>
      <c r="B41" s="64"/>
      <c r="C41" s="64"/>
      <c r="D41" s="65"/>
      <c r="E41" s="37" t="s">
        <v>8</v>
      </c>
      <c r="F41" s="38">
        <f>F18-F32</f>
        <v>26000</v>
      </c>
      <c r="G41" s="39" t="s">
        <v>54</v>
      </c>
    </row>
    <row r="42" spans="1:7" ht="15" thickBot="1" x14ac:dyDescent="0.4">
      <c r="A42" s="66"/>
      <c r="B42" s="67"/>
      <c r="C42" s="67"/>
      <c r="D42" s="67"/>
      <c r="E42" s="40" t="s">
        <v>11</v>
      </c>
      <c r="F42" s="38">
        <f>F23-F37</f>
        <v>26000</v>
      </c>
      <c r="G42" s="39" t="s">
        <v>54</v>
      </c>
    </row>
    <row r="43" spans="1:7" ht="15" thickTop="1" x14ac:dyDescent="0.35">
      <c r="A43" s="41" t="s">
        <v>14</v>
      </c>
      <c r="B43" s="42" t="s">
        <v>55</v>
      </c>
      <c r="C43" s="42" t="s">
        <v>56</v>
      </c>
      <c r="D43" s="68" t="s">
        <v>57</v>
      </c>
      <c r="E43" s="69"/>
      <c r="F43" s="43" t="s">
        <v>13</v>
      </c>
      <c r="G43" s="35" t="s">
        <v>37</v>
      </c>
    </row>
    <row r="44" spans="1:7" x14ac:dyDescent="0.35">
      <c r="A44" s="44"/>
      <c r="B44" s="45" t="s">
        <v>58</v>
      </c>
      <c r="C44" s="45" t="s">
        <v>59</v>
      </c>
      <c r="D44" s="56" t="s">
        <v>59</v>
      </c>
      <c r="E44" s="57"/>
      <c r="F44" s="45" t="s">
        <v>60</v>
      </c>
      <c r="G44" s="46" t="s">
        <v>61</v>
      </c>
    </row>
    <row r="45" spans="1:7" ht="15" thickBot="1" x14ac:dyDescent="0.4">
      <c r="A45" s="47" t="str">
        <f>F13</f>
        <v>-</v>
      </c>
      <c r="B45" s="47">
        <f>F12</f>
        <v>15430</v>
      </c>
      <c r="C45" s="45">
        <f>F41/1000</f>
        <v>26</v>
      </c>
      <c r="D45" s="58">
        <f>F42/1000</f>
        <v>26</v>
      </c>
      <c r="E45" s="59"/>
      <c r="F45" s="48">
        <f>C45*G3+D45*G4</f>
        <v>5304</v>
      </c>
      <c r="G45" s="46">
        <f>B45/F45</f>
        <v>2.9091251885369531</v>
      </c>
    </row>
    <row r="46" spans="1:7" x14ac:dyDescent="0.35">
      <c r="A46" s="49" t="s">
        <v>39</v>
      </c>
      <c r="B46" s="50">
        <f>O21</f>
        <v>11115.625968337379</v>
      </c>
      <c r="C46" s="51"/>
      <c r="D46" s="52"/>
      <c r="E46" s="51"/>
      <c r="F46" s="53"/>
      <c r="G46" s="54"/>
    </row>
    <row r="47" spans="1:7" ht="15" thickBot="1" x14ac:dyDescent="0.4">
      <c r="A47" s="60" t="s">
        <v>67</v>
      </c>
      <c r="B47" s="61"/>
      <c r="C47" s="61"/>
      <c r="D47" s="61"/>
      <c r="E47" s="61"/>
      <c r="F47" s="61"/>
      <c r="G47" s="62"/>
    </row>
  </sheetData>
  <mergeCells count="51">
    <mergeCell ref="A11:D11"/>
    <mergeCell ref="A1:G2"/>
    <mergeCell ref="C3:D3"/>
    <mergeCell ref="E3:F3"/>
    <mergeCell ref="J3:O3"/>
    <mergeCell ref="C4:D4"/>
    <mergeCell ref="E4:F4"/>
    <mergeCell ref="A5:G5"/>
    <mergeCell ref="A6:G6"/>
    <mergeCell ref="A7:G8"/>
    <mergeCell ref="A9:G9"/>
    <mergeCell ref="A10:G10"/>
    <mergeCell ref="E20:G20"/>
    <mergeCell ref="A21:D21"/>
    <mergeCell ref="A12:D12"/>
    <mergeCell ref="A13:D13"/>
    <mergeCell ref="A14:D14"/>
    <mergeCell ref="A15:D15"/>
    <mergeCell ref="E15:G15"/>
    <mergeCell ref="A16:D16"/>
    <mergeCell ref="A27:D27"/>
    <mergeCell ref="A17:D17"/>
    <mergeCell ref="A18:D18"/>
    <mergeCell ref="A19:D19"/>
    <mergeCell ref="A20:D20"/>
    <mergeCell ref="A22:D22"/>
    <mergeCell ref="A23:D23"/>
    <mergeCell ref="A24:D24"/>
    <mergeCell ref="A25:D25"/>
    <mergeCell ref="A26:D26"/>
    <mergeCell ref="A37:D37"/>
    <mergeCell ref="A28:D28"/>
    <mergeCell ref="A29:D29"/>
    <mergeCell ref="E29:G29"/>
    <mergeCell ref="A30:D30"/>
    <mergeCell ref="A31:D31"/>
    <mergeCell ref="A32:D32"/>
    <mergeCell ref="A33:D33"/>
    <mergeCell ref="A34:D34"/>
    <mergeCell ref="E34:G34"/>
    <mergeCell ref="A35:D35"/>
    <mergeCell ref="A36:D36"/>
    <mergeCell ref="D44:E44"/>
    <mergeCell ref="D45:E45"/>
    <mergeCell ref="A47:G47"/>
    <mergeCell ref="A38:D38"/>
    <mergeCell ref="A39:D39"/>
    <mergeCell ref="A40:D40"/>
    <mergeCell ref="A41:D41"/>
    <mergeCell ref="A42:D42"/>
    <mergeCell ref="D43:E43"/>
  </mergeCells>
  <conditionalFormatting sqref="B46">
    <cfRule type="cellIs" dxfId="3" priority="4" operator="lessThan">
      <formula>0</formula>
    </cfRule>
  </conditionalFormatting>
  <conditionalFormatting sqref="O21">
    <cfRule type="cellIs" dxfId="2" priority="2" operator="lessThan">
      <formula>0</formula>
    </cfRule>
    <cfRule type="cellIs" dxfId="1" priority="3" operator="greaterThan">
      <formula>0</formula>
    </cfRule>
  </conditionalFormatting>
  <conditionalFormatting sqref="F28">
    <cfRule type="cellIs" dxfId="0" priority="1" operator="greaterThan">
      <formula>0</formula>
    </cfRule>
  </conditionalFormatting>
  <printOptions horizontalCentered="1"/>
  <pageMargins left="0.51181102362204722" right="0.51181102362204722" top="1.4960629921259843" bottom="0.51181102362204722" header="0.51181102362204722" footer="0.31496062992125984"/>
  <pageSetup paperSize="9" scale="62" orientation="landscape" horizontalDpi="4294967293" r:id="rId1"/>
  <headerFooter scaleWithDoc="0">
    <oddHeader xml:space="preserve">&amp;C&amp;"-,Fett"&amp;16Detailübersicht für ROI- Ermittlung
</oddHeader>
    <oddFooter>&amp;R
Stand: 02.05.2020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PM 1</vt:lpstr>
      <vt:lpstr>'PM 1'!Druckbereich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Bernd Maur</dc:creator>
  <cp:lastModifiedBy>Bernd Maur</cp:lastModifiedBy>
  <dcterms:created xsi:type="dcterms:W3CDTF">2022-03-07T15:13:36Z</dcterms:created>
  <dcterms:modified xsi:type="dcterms:W3CDTF">2022-03-07T15:21:41Z</dcterms:modified>
</cp:coreProperties>
</file>